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1"/>
  </bookViews>
  <sheets>
    <sheet name="Titel" sheetId="4" r:id="rId1"/>
    <sheet name="Kalkulator" sheetId="1" r:id="rId2"/>
  </sheets>
  <calcPr calcId="125725"/>
</workbook>
</file>

<file path=xl/calcChain.xml><?xml version="1.0" encoding="utf-8"?>
<calcChain xmlns="http://schemas.openxmlformats.org/spreadsheetml/2006/main">
  <c r="F14" i="1"/>
  <c r="G14" s="1"/>
  <c r="H14" s="1"/>
  <c r="I14" s="1"/>
  <c r="J14" s="1"/>
  <c r="K14" s="1"/>
  <c r="L14" s="1"/>
  <c r="M14" s="1"/>
  <c r="N14" s="1"/>
  <c r="O14" s="1"/>
  <c r="P14" s="1"/>
  <c r="Q14" s="1"/>
  <c r="R14" s="1"/>
  <c r="S14" s="1"/>
  <c r="T14" s="1"/>
  <c r="U14" s="1"/>
  <c r="V14" s="1"/>
  <c r="W14" s="1"/>
  <c r="X14" s="1"/>
  <c r="E14"/>
  <c r="E17"/>
  <c r="D17"/>
  <c r="E27"/>
  <c r="F27" s="1"/>
  <c r="F17" s="1"/>
  <c r="F18" s="1"/>
  <c r="D27"/>
  <c r="F16"/>
  <c r="G16"/>
  <c r="H16"/>
  <c r="I16"/>
  <c r="J16"/>
  <c r="K16"/>
  <c r="L16"/>
  <c r="M16"/>
  <c r="N16"/>
  <c r="O16"/>
  <c r="P16"/>
  <c r="Q16"/>
  <c r="R16"/>
  <c r="S16"/>
  <c r="T16"/>
  <c r="U16"/>
  <c r="V16"/>
  <c r="W16"/>
  <c r="X16"/>
  <c r="E16"/>
  <c r="D16"/>
  <c r="D21" s="1"/>
  <c r="E21" l="1"/>
  <c r="F21" s="1"/>
  <c r="G21" s="1"/>
  <c r="H21" s="1"/>
  <c r="I21" s="1"/>
  <c r="J21" s="1"/>
  <c r="K21" s="1"/>
  <c r="L21" s="1"/>
  <c r="M21" s="1"/>
  <c r="N21" s="1"/>
  <c r="O21" s="1"/>
  <c r="P21" s="1"/>
  <c r="Q21" s="1"/>
  <c r="R21" s="1"/>
  <c r="S21" s="1"/>
  <c r="T21" s="1"/>
  <c r="U21" s="1"/>
  <c r="V21" s="1"/>
  <c r="W21" s="1"/>
  <c r="X21" s="1"/>
  <c r="E18"/>
  <c r="D18"/>
  <c r="D19" s="1"/>
  <c r="K8"/>
  <c r="D22"/>
  <c r="K9" s="1"/>
  <c r="G27"/>
  <c r="E22" l="1"/>
  <c r="G17"/>
  <c r="G18" s="1"/>
  <c r="E19"/>
  <c r="E20" s="1"/>
  <c r="D20"/>
  <c r="K7" s="1"/>
  <c r="K6"/>
  <c r="H27"/>
  <c r="I27" l="1"/>
  <c r="H17"/>
  <c r="H18" s="1"/>
  <c r="F19"/>
  <c r="G19" s="1"/>
  <c r="Q22"/>
  <c r="U22"/>
  <c r="S22"/>
  <c r="I22"/>
  <c r="F22"/>
  <c r="T22"/>
  <c r="W22"/>
  <c r="M9" s="1"/>
  <c r="N22"/>
  <c r="R22"/>
  <c r="V22"/>
  <c r="H22"/>
  <c r="X22"/>
  <c r="O22"/>
  <c r="M8"/>
  <c r="P22"/>
  <c r="M22"/>
  <c r="K22"/>
  <c r="L8"/>
  <c r="L22"/>
  <c r="J22"/>
  <c r="L9" s="1"/>
  <c r="G22"/>
  <c r="J27"/>
  <c r="F20" l="1"/>
  <c r="J17"/>
  <c r="J18" s="1"/>
  <c r="I17"/>
  <c r="I18" s="1"/>
  <c r="K27"/>
  <c r="H19"/>
  <c r="G20"/>
  <c r="L27" l="1"/>
  <c r="K17"/>
  <c r="K18" s="1"/>
  <c r="I19"/>
  <c r="H20"/>
  <c r="M27" l="1"/>
  <c r="L17"/>
  <c r="L18" s="1"/>
  <c r="J19"/>
  <c r="I20"/>
  <c r="J20" s="1"/>
  <c r="M17" l="1"/>
  <c r="M18" s="1"/>
  <c r="N27"/>
  <c r="K20"/>
  <c r="L20" s="1"/>
  <c r="M20" s="1"/>
  <c r="N20" s="1"/>
  <c r="O20" s="1"/>
  <c r="P20" s="1"/>
  <c r="Q20" s="1"/>
  <c r="R20" s="1"/>
  <c r="S20" s="1"/>
  <c r="T20" s="1"/>
  <c r="U20" s="1"/>
  <c r="V20" s="1"/>
  <c r="W20" s="1"/>
  <c r="L7"/>
  <c r="K19"/>
  <c r="L19" s="1"/>
  <c r="M19" s="1"/>
  <c r="L6"/>
  <c r="N17" l="1"/>
  <c r="N18" s="1"/>
  <c r="N19" s="1"/>
  <c r="O27"/>
  <c r="X20"/>
  <c r="M7"/>
  <c r="O17" l="1"/>
  <c r="P27"/>
  <c r="O18" l="1"/>
  <c r="O19" s="1"/>
  <c r="P17"/>
  <c r="Q27"/>
  <c r="P18" l="1"/>
  <c r="P19" s="1"/>
  <c r="Q17"/>
  <c r="R27"/>
  <c r="Q18" l="1"/>
  <c r="Q19" s="1"/>
  <c r="R17"/>
  <c r="S27"/>
  <c r="R18" l="1"/>
  <c r="R19" s="1"/>
  <c r="S17"/>
  <c r="T27"/>
  <c r="S18" l="1"/>
  <c r="S19" s="1"/>
  <c r="T17"/>
  <c r="U27"/>
  <c r="T18" l="1"/>
  <c r="T19" s="1"/>
  <c r="U17"/>
  <c r="V27"/>
  <c r="U18" l="1"/>
  <c r="U19" s="1"/>
  <c r="V17"/>
  <c r="W27"/>
  <c r="V18" l="1"/>
  <c r="V19" s="1"/>
  <c r="W17"/>
  <c r="X27"/>
  <c r="W18" l="1"/>
  <c r="W19" s="1"/>
  <c r="M6" s="1"/>
  <c r="X17"/>
  <c r="X18" l="1"/>
  <c r="X19" s="1"/>
</calcChain>
</file>

<file path=xl/sharedStrings.xml><?xml version="1.0" encoding="utf-8"?>
<sst xmlns="http://schemas.openxmlformats.org/spreadsheetml/2006/main" count="32" uniqueCount="30">
  <si>
    <t>Anlagenpreis netto</t>
  </si>
  <si>
    <t>Vorsteuererstattung</t>
  </si>
  <si>
    <t>Umsatzsteuer Eigenverbrauch</t>
  </si>
  <si>
    <t>Saldo Umsatzsteuerpflicht</t>
  </si>
  <si>
    <t>Anlagenertrag in kWh pro Jahr</t>
  </si>
  <si>
    <t>Inbetriebnahmemonat (Zahl)</t>
  </si>
  <si>
    <t>Prozent Eigenverbrauchsquote</t>
  </si>
  <si>
    <t>Strombezugspreis (netto)</t>
  </si>
  <si>
    <t>Prozent jährliche Steigerung Strombezugspreis (netto)</t>
  </si>
  <si>
    <r>
      <rPr>
        <b/>
        <sz val="12"/>
        <color rgb="FF000000"/>
        <rFont val="Calibri"/>
        <family val="2"/>
      </rPr>
      <t>Über Thomas Seltmann:</t>
    </r>
    <r>
      <rPr>
        <sz val="12"/>
        <color rgb="FF000000"/>
        <rFont val="Calibri"/>
        <family val="2"/>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</si>
  <si>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r>
      <rPr>
        <b/>
        <sz val="12"/>
        <color rgb="FF000000"/>
        <rFont val="Calibri"/>
        <family val="2"/>
      </rPr>
      <t>Photovoltaik: Tipps für die Steuererklärung</t>
    </r>
    <r>
      <rPr>
        <sz val="12"/>
        <color rgb="FF000000"/>
        <rFont val="Calibri"/>
        <family val="2"/>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</si>
  <si>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</si>
  <si>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t>Summe Vorteil Umsatzsteuerpflicht</t>
  </si>
  <si>
    <t>bei Wechsel im 7. Jahr</t>
  </si>
  <si>
    <t>Anteilige Vorsteuererstattung</t>
  </si>
  <si>
    <t>1. Jahr</t>
  </si>
  <si>
    <t>20. Jahr</t>
  </si>
  <si>
    <t>Umsatzsteuerpflicht</t>
  </si>
  <si>
    <t>Wechsel im 7. Jahr</t>
  </si>
  <si>
    <t>Anteilige Vorsteuer</t>
  </si>
  <si>
    <t>7. Jahr</t>
  </si>
  <si>
    <t>Vorsteuer-Kalkulator</t>
  </si>
  <si>
    <t>gelbe Felder ausfüllen:</t>
  </si>
  <si>
    <t>jährliche mit Vorsteuer belastete Kosten (Nettobetrag)</t>
  </si>
  <si>
    <t>Nebenrechnung:</t>
  </si>
  <si>
    <t>Errechnet wird lediglich der finanzielle Vorteil im Hinblick auf die Umsatzsteuer. Einsparungen gegenüber Strombezug oder andere steuerliche Aspekte sind nicht berücksichtigt.</t>
  </si>
  <si>
    <t>Strombezugspreis in Eurocent netto</t>
  </si>
  <si>
    <t>Ergebnis (Differenz) gegenüber Kleinunternehmerregelung</t>
  </si>
  <si>
    <t>© 2018-2019
Hinweise und Fragen bitte an:
Thomas Seltmann
ts@poliko.de
photovoltaikratgeber.info</t>
  </si>
  <si>
    <t xml:space="preserve">Stand: 1.4.2019
Dieses Kalkulationstool ersetzt nicht die fachkundige Beratung durch eine steuerrechtlich versierte Person. Keine Haftung für Folgen aus der Nutzung.
</t>
  </si>
</sst>
</file>

<file path=xl/styles.xml><?xml version="1.0" encoding="utf-8"?>
<styleSheet xmlns="http://schemas.openxmlformats.org/spreadsheetml/2006/main">
  <numFmts count="4">
    <numFmt numFmtId="6" formatCode="#,##0\ &quot;€&quot;;[Red]\-#,##0\ &quot;€&quot;"/>
    <numFmt numFmtId="164" formatCode="#,##0.00\ &quot;€&quot;"/>
    <numFmt numFmtId="165" formatCode="#,##0\ &quot;€&quot;"/>
    <numFmt numFmtId="166" formatCode="0.0"/>
  </numFmts>
  <fonts count="6">
    <font>
      <sz val="11"/>
      <color theme="1"/>
      <name val="Calibri"/>
      <family val="2"/>
      <scheme val="minor"/>
    </font>
    <font>
      <sz val="12"/>
      <color rgb="FF000000"/>
      <name val="Calibri"/>
      <family val="2"/>
    </font>
    <font>
      <b/>
      <sz val="12"/>
      <color rgb="FF000000"/>
      <name val="Calibri"/>
      <family val="2"/>
    </font>
    <font>
      <b/>
      <sz val="11"/>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3">
    <xf numFmtId="0" fontId="0" fillId="0" borderId="0" xfId="0"/>
    <xf numFmtId="166" fontId="0" fillId="0" borderId="0" xfId="0" applyNumberFormat="1"/>
    <xf numFmtId="0" fontId="1" fillId="0" borderId="0" xfId="0" applyFont="1" applyBorder="1" applyAlignment="1">
      <alignment vertical="top" wrapText="1"/>
    </xf>
    <xf numFmtId="0" fontId="2" fillId="0" borderId="0" xfId="0" applyFont="1" applyBorder="1" applyAlignment="1">
      <alignment vertical="top" wrapText="1"/>
    </xf>
    <xf numFmtId="0" fontId="1" fillId="0" borderId="0" xfId="0" applyFont="1" applyBorder="1"/>
    <xf numFmtId="0" fontId="1" fillId="0" borderId="0" xfId="0" applyFont="1" applyBorder="1" applyAlignment="1">
      <alignment wrapText="1"/>
    </xf>
    <xf numFmtId="0" fontId="2" fillId="0" borderId="0" xfId="0" applyFont="1" applyBorder="1" applyAlignment="1">
      <alignment horizontal="left" vertical="top" wrapText="1"/>
    </xf>
    <xf numFmtId="6" fontId="0" fillId="0" borderId="0" xfId="0" applyNumberFormat="1"/>
    <xf numFmtId="0" fontId="0" fillId="2" borderId="0" xfId="0" applyFill="1"/>
    <xf numFmtId="0" fontId="3" fillId="0" borderId="0" xfId="0" applyFont="1"/>
    <xf numFmtId="0" fontId="4" fillId="0" borderId="0" xfId="0" applyFont="1"/>
    <xf numFmtId="165" fontId="0" fillId="2" borderId="0" xfId="0" applyNumberFormat="1" applyFill="1"/>
    <xf numFmtId="1" fontId="0" fillId="2" borderId="0" xfId="0" applyNumberFormat="1" applyFill="1"/>
    <xf numFmtId="164" fontId="0" fillId="2" borderId="0" xfId="0" applyNumberFormat="1" applyFill="1"/>
    <xf numFmtId="0" fontId="0" fillId="3" borderId="0" xfId="0" applyFill="1"/>
    <xf numFmtId="6" fontId="0" fillId="3" borderId="0" xfId="0" applyNumberFormat="1" applyFill="1"/>
    <xf numFmtId="0" fontId="5" fillId="2" borderId="0" xfId="0" applyFont="1" applyFill="1"/>
    <xf numFmtId="0" fontId="0" fillId="4" borderId="0" xfId="0" applyFill="1"/>
    <xf numFmtId="6" fontId="0" fillId="4" borderId="0" xfId="0" applyNumberFormat="1" applyFill="1"/>
    <xf numFmtId="0" fontId="3" fillId="5" borderId="0" xfId="0" applyFont="1" applyFill="1"/>
    <xf numFmtId="0" fontId="0" fillId="5" borderId="0" xfId="0" applyFill="1"/>
    <xf numFmtId="0" fontId="3" fillId="5" borderId="0" xfId="0" applyFont="1" applyFill="1" applyAlignment="1">
      <alignment horizontal="right"/>
    </xf>
    <xf numFmtId="0" fontId="5"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B9"/>
  <sheetViews>
    <sheetView workbookViewId="0"/>
  </sheetViews>
  <sheetFormatPr baseColWidth="10" defaultRowHeight="15"/>
  <cols>
    <col min="2" max="2" width="58.28515625" customWidth="1"/>
  </cols>
  <sheetData>
    <row r="3" spans="2:2" ht="78.75">
      <c r="B3" s="6" t="s">
        <v>28</v>
      </c>
    </row>
    <row r="4" spans="2:2" ht="15.75">
      <c r="B4" s="4"/>
    </row>
    <row r="5" spans="2:2" ht="78.75">
      <c r="B5" s="5" t="s">
        <v>29</v>
      </c>
    </row>
    <row r="6" spans="2:2" ht="15.75">
      <c r="B6" s="4"/>
    </row>
    <row r="7" spans="2:2" ht="60" customHeight="1">
      <c r="B7" s="3" t="s">
        <v>11</v>
      </c>
    </row>
    <row r="8" spans="2:2" ht="334.5" customHeight="1">
      <c r="B8" s="2" t="s">
        <v>10</v>
      </c>
    </row>
    <row r="9" spans="2:2" ht="126">
      <c r="B9" s="2" t="s">
        <v>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B2:X27"/>
  <sheetViews>
    <sheetView tabSelected="1" workbookViewId="0">
      <selection activeCell="C5" sqref="C5"/>
    </sheetView>
  </sheetViews>
  <sheetFormatPr baseColWidth="10" defaultRowHeight="15"/>
  <cols>
    <col min="3" max="3" width="22.42578125" customWidth="1"/>
  </cols>
  <sheetData>
    <row r="2" spans="2:24" ht="18.75">
      <c r="B2" s="10" t="s">
        <v>21</v>
      </c>
    </row>
    <row r="3" spans="2:24" ht="18.75">
      <c r="B3" s="10"/>
    </row>
    <row r="4" spans="2:24">
      <c r="C4" s="16" t="s">
        <v>22</v>
      </c>
      <c r="I4" s="19" t="s">
        <v>27</v>
      </c>
      <c r="J4" s="20"/>
      <c r="K4" s="20"/>
      <c r="L4" s="20"/>
      <c r="M4" s="20"/>
      <c r="O4" s="22" t="s">
        <v>25</v>
      </c>
      <c r="P4" s="22"/>
      <c r="Q4" s="22"/>
      <c r="R4" s="22"/>
    </row>
    <row r="5" spans="2:24">
      <c r="C5" s="11">
        <v>7000</v>
      </c>
      <c r="D5" t="s">
        <v>0</v>
      </c>
      <c r="I5" s="20"/>
      <c r="J5" s="20"/>
      <c r="K5" s="21" t="s">
        <v>15</v>
      </c>
      <c r="L5" s="21" t="s">
        <v>20</v>
      </c>
      <c r="M5" s="21" t="s">
        <v>16</v>
      </c>
      <c r="O5" s="22"/>
      <c r="P5" s="22"/>
      <c r="Q5" s="22"/>
      <c r="R5" s="22"/>
    </row>
    <row r="6" spans="2:24">
      <c r="C6" s="12">
        <v>30</v>
      </c>
      <c r="D6" t="s">
        <v>6</v>
      </c>
      <c r="I6" s="14" t="s">
        <v>17</v>
      </c>
      <c r="J6" s="14"/>
      <c r="K6" s="15">
        <f>D19</f>
        <v>1305.0862500000001</v>
      </c>
      <c r="L6" s="15">
        <f>J19</f>
        <v>982.4957018515363</v>
      </c>
      <c r="M6" s="15">
        <f>W19</f>
        <v>111.15791871284901</v>
      </c>
      <c r="O6" s="22"/>
      <c r="P6" s="22"/>
      <c r="Q6" s="22"/>
      <c r="R6" s="22"/>
    </row>
    <row r="7" spans="2:24">
      <c r="C7" s="13">
        <v>50</v>
      </c>
      <c r="D7" t="s">
        <v>23</v>
      </c>
      <c r="I7" s="14" t="s">
        <v>18</v>
      </c>
      <c r="J7" s="14"/>
      <c r="K7" s="15">
        <f>D20</f>
        <v>1305.0862500000001</v>
      </c>
      <c r="L7" s="15">
        <f>J20</f>
        <v>1029.9336537760159</v>
      </c>
      <c r="M7" s="15">
        <f>W20</f>
        <v>906.43365377601594</v>
      </c>
      <c r="O7" s="22"/>
      <c r="P7" s="22"/>
      <c r="Q7" s="22"/>
      <c r="R7" s="22"/>
    </row>
    <row r="8" spans="2:24">
      <c r="C8" s="8">
        <v>4500</v>
      </c>
      <c r="D8" t="s">
        <v>4</v>
      </c>
      <c r="I8" s="17" t="s">
        <v>19</v>
      </c>
      <c r="J8" s="17"/>
      <c r="K8" s="18">
        <f>D21</f>
        <v>937.65</v>
      </c>
      <c r="L8" s="18">
        <f>J21</f>
        <v>977.54999999999984</v>
      </c>
      <c r="M8" s="18">
        <f>W21</f>
        <v>1064.0000000000002</v>
      </c>
    </row>
    <row r="9" spans="2:24">
      <c r="C9" s="8">
        <v>5</v>
      </c>
      <c r="D9" t="s">
        <v>5</v>
      </c>
      <c r="I9" s="17" t="s">
        <v>18</v>
      </c>
      <c r="J9" s="17"/>
      <c r="K9" s="18">
        <f>D22</f>
        <v>937.65</v>
      </c>
      <c r="L9" s="18">
        <f>J22</f>
        <v>961.39999999999986</v>
      </c>
      <c r="M9" s="18">
        <f>W22</f>
        <v>1047.8500000000001</v>
      </c>
    </row>
    <row r="10" spans="2:24">
      <c r="C10" s="8">
        <v>23</v>
      </c>
      <c r="D10" t="s">
        <v>7</v>
      </c>
    </row>
    <row r="11" spans="2:24">
      <c r="C11" s="8">
        <v>2</v>
      </c>
      <c r="D11" t="s">
        <v>8</v>
      </c>
    </row>
    <row r="14" spans="2:24" s="9" customFormat="1">
      <c r="D14" s="9">
        <v>2019</v>
      </c>
      <c r="E14" s="9">
        <f>D14+1</f>
        <v>2020</v>
      </c>
      <c r="F14" s="9">
        <f t="shared" ref="F14:X14" si="0">E14+1</f>
        <v>2021</v>
      </c>
      <c r="G14" s="9">
        <f t="shared" si="0"/>
        <v>2022</v>
      </c>
      <c r="H14" s="9">
        <f t="shared" si="0"/>
        <v>2023</v>
      </c>
      <c r="I14" s="9">
        <f t="shared" si="0"/>
        <v>2024</v>
      </c>
      <c r="J14" s="9">
        <f t="shared" si="0"/>
        <v>2025</v>
      </c>
      <c r="K14" s="9">
        <f t="shared" si="0"/>
        <v>2026</v>
      </c>
      <c r="L14" s="9">
        <f t="shared" si="0"/>
        <v>2027</v>
      </c>
      <c r="M14" s="9">
        <f t="shared" si="0"/>
        <v>2028</v>
      </c>
      <c r="N14" s="9">
        <f t="shared" si="0"/>
        <v>2029</v>
      </c>
      <c r="O14" s="9">
        <f t="shared" si="0"/>
        <v>2030</v>
      </c>
      <c r="P14" s="9">
        <f t="shared" si="0"/>
        <v>2031</v>
      </c>
      <c r="Q14" s="9">
        <f t="shared" si="0"/>
        <v>2032</v>
      </c>
      <c r="R14" s="9">
        <f t="shared" si="0"/>
        <v>2033</v>
      </c>
      <c r="S14" s="9">
        <f t="shared" si="0"/>
        <v>2034</v>
      </c>
      <c r="T14" s="9">
        <f t="shared" si="0"/>
        <v>2035</v>
      </c>
      <c r="U14" s="9">
        <f t="shared" si="0"/>
        <v>2036</v>
      </c>
      <c r="V14" s="9">
        <f t="shared" si="0"/>
        <v>2037</v>
      </c>
      <c r="W14" s="9">
        <f t="shared" si="0"/>
        <v>2038</v>
      </c>
      <c r="X14" s="9">
        <f t="shared" si="0"/>
        <v>2039</v>
      </c>
    </row>
    <row r="15" spans="2:24" s="9" customFormat="1">
      <c r="D15" s="9">
        <v>1</v>
      </c>
      <c r="E15" s="9">
        <v>2</v>
      </c>
      <c r="F15" s="9">
        <v>3</v>
      </c>
      <c r="G15" s="9">
        <v>4</v>
      </c>
      <c r="H15" s="9">
        <v>5</v>
      </c>
      <c r="I15" s="9">
        <v>6</v>
      </c>
      <c r="J15" s="9">
        <v>7</v>
      </c>
      <c r="K15" s="9">
        <v>8</v>
      </c>
      <c r="L15" s="9">
        <v>9</v>
      </c>
      <c r="M15" s="9">
        <v>10</v>
      </c>
      <c r="N15" s="9">
        <v>11</v>
      </c>
      <c r="O15" s="9">
        <v>12</v>
      </c>
      <c r="P15" s="9">
        <v>13</v>
      </c>
      <c r="Q15" s="9">
        <v>14</v>
      </c>
      <c r="R15" s="9">
        <v>15</v>
      </c>
      <c r="S15" s="9">
        <v>16</v>
      </c>
      <c r="T15" s="9">
        <v>17</v>
      </c>
      <c r="U15" s="9">
        <v>18</v>
      </c>
      <c r="V15" s="9">
        <v>19</v>
      </c>
      <c r="W15" s="9">
        <v>20</v>
      </c>
      <c r="X15" s="9">
        <v>21</v>
      </c>
    </row>
    <row r="16" spans="2:24">
      <c r="B16" s="9" t="s">
        <v>1</v>
      </c>
      <c r="D16" s="7">
        <f>C5*0.19+C7*0.19</f>
        <v>1339.5</v>
      </c>
      <c r="E16" s="7">
        <f>$C$7*0.19</f>
        <v>9.5</v>
      </c>
      <c r="F16" s="7">
        <f t="shared" ref="F16:X16" si="1">$C$7*0.19</f>
        <v>9.5</v>
      </c>
      <c r="G16" s="7">
        <f t="shared" si="1"/>
        <v>9.5</v>
      </c>
      <c r="H16" s="7">
        <f t="shared" si="1"/>
        <v>9.5</v>
      </c>
      <c r="I16" s="7">
        <f t="shared" si="1"/>
        <v>9.5</v>
      </c>
      <c r="J16" s="7">
        <f t="shared" si="1"/>
        <v>9.5</v>
      </c>
      <c r="K16" s="7">
        <f t="shared" si="1"/>
        <v>9.5</v>
      </c>
      <c r="L16" s="7">
        <f t="shared" si="1"/>
        <v>9.5</v>
      </c>
      <c r="M16" s="7">
        <f t="shared" si="1"/>
        <v>9.5</v>
      </c>
      <c r="N16" s="7">
        <f t="shared" si="1"/>
        <v>9.5</v>
      </c>
      <c r="O16" s="7">
        <f t="shared" si="1"/>
        <v>9.5</v>
      </c>
      <c r="P16" s="7">
        <f t="shared" si="1"/>
        <v>9.5</v>
      </c>
      <c r="Q16" s="7">
        <f t="shared" si="1"/>
        <v>9.5</v>
      </c>
      <c r="R16" s="7">
        <f t="shared" si="1"/>
        <v>9.5</v>
      </c>
      <c r="S16" s="7">
        <f t="shared" si="1"/>
        <v>9.5</v>
      </c>
      <c r="T16" s="7">
        <f t="shared" si="1"/>
        <v>9.5</v>
      </c>
      <c r="U16" s="7">
        <f t="shared" si="1"/>
        <v>9.5</v>
      </c>
      <c r="V16" s="7">
        <f t="shared" si="1"/>
        <v>9.5</v>
      </c>
      <c r="W16" s="7">
        <f t="shared" si="1"/>
        <v>9.5</v>
      </c>
      <c r="X16" s="7">
        <f t="shared" si="1"/>
        <v>9.5</v>
      </c>
    </row>
    <row r="17" spans="2:24">
      <c r="B17" s="9" t="s">
        <v>2</v>
      </c>
      <c r="D17" s="7">
        <f>((($C$8*($C$6/100)*D27)/100)*0.19)/12*(12-C9)*(-1)</f>
        <v>-34.41375</v>
      </c>
      <c r="E17" s="7">
        <f>(($C$8*($C$6/100)*E27)/100)*0.19*(-1)</f>
        <v>-60.174899999999994</v>
      </c>
      <c r="F17" s="7">
        <f t="shared" ref="F17:X17" si="2">(($C$8*($C$6/100)*F27)/100)*0.19*(-1)</f>
        <v>-61.378398000000011</v>
      </c>
      <c r="G17" s="7">
        <f t="shared" si="2"/>
        <v>-62.605965960000013</v>
      </c>
      <c r="H17" s="7">
        <f t="shared" si="2"/>
        <v>-63.858085279200012</v>
      </c>
      <c r="I17" s="7">
        <f t="shared" si="2"/>
        <v>-65.135246984784004</v>
      </c>
      <c r="J17" s="7">
        <f t="shared" si="2"/>
        <v>-66.437951924479691</v>
      </c>
      <c r="K17" s="7">
        <f t="shared" si="2"/>
        <v>-67.766710962969285</v>
      </c>
      <c r="L17" s="7">
        <f t="shared" si="2"/>
        <v>-69.122045182228675</v>
      </c>
      <c r="M17" s="7">
        <f t="shared" si="2"/>
        <v>-70.504486085873239</v>
      </c>
      <c r="N17" s="7">
        <f t="shared" si="2"/>
        <v>-71.914575807590708</v>
      </c>
      <c r="O17" s="7">
        <f t="shared" si="2"/>
        <v>-73.352867323742515</v>
      </c>
      <c r="P17" s="7">
        <f t="shared" si="2"/>
        <v>-74.819924670217375</v>
      </c>
      <c r="Q17" s="7">
        <f t="shared" si="2"/>
        <v>-76.316323163621732</v>
      </c>
      <c r="R17" s="7">
        <f t="shared" si="2"/>
        <v>-77.842649626894172</v>
      </c>
      <c r="S17" s="7">
        <f t="shared" si="2"/>
        <v>-79.399502619432056</v>
      </c>
      <c r="T17" s="7">
        <f t="shared" si="2"/>
        <v>-80.987492671820689</v>
      </c>
      <c r="U17" s="7">
        <f t="shared" si="2"/>
        <v>-82.607242525257092</v>
      </c>
      <c r="V17" s="7">
        <f t="shared" si="2"/>
        <v>-84.259387375762245</v>
      </c>
      <c r="W17" s="7">
        <f t="shared" si="2"/>
        <v>-85.944575123277474</v>
      </c>
      <c r="X17" s="7">
        <f t="shared" si="2"/>
        <v>-87.663466625743027</v>
      </c>
    </row>
    <row r="18" spans="2:24">
      <c r="B18" s="9" t="s">
        <v>3</v>
      </c>
      <c r="D18" s="7">
        <f>D16+D17</f>
        <v>1305.0862500000001</v>
      </c>
      <c r="E18" s="7">
        <f t="shared" ref="E18:X18" si="3">E16+E17</f>
        <v>-50.674899999999994</v>
      </c>
      <c r="F18" s="7">
        <f t="shared" si="3"/>
        <v>-51.878398000000011</v>
      </c>
      <c r="G18" s="7">
        <f t="shared" si="3"/>
        <v>-53.105965960000013</v>
      </c>
      <c r="H18" s="7">
        <f t="shared" si="3"/>
        <v>-54.358085279200012</v>
      </c>
      <c r="I18" s="7">
        <f t="shared" si="3"/>
        <v>-55.635246984784004</v>
      </c>
      <c r="J18" s="7">
        <f t="shared" si="3"/>
        <v>-56.937951924479691</v>
      </c>
      <c r="K18" s="7">
        <f t="shared" si="3"/>
        <v>-58.266710962969285</v>
      </c>
      <c r="L18" s="7">
        <f t="shared" si="3"/>
        <v>-59.622045182228675</v>
      </c>
      <c r="M18" s="7">
        <f t="shared" si="3"/>
        <v>-61.004486085873239</v>
      </c>
      <c r="N18" s="7">
        <f t="shared" si="3"/>
        <v>-62.414575807590708</v>
      </c>
      <c r="O18" s="7">
        <f t="shared" si="3"/>
        <v>-63.852867323742515</v>
      </c>
      <c r="P18" s="7">
        <f t="shared" si="3"/>
        <v>-65.319924670217375</v>
      </c>
      <c r="Q18" s="7">
        <f t="shared" si="3"/>
        <v>-66.816323163621732</v>
      </c>
      <c r="R18" s="7">
        <f t="shared" si="3"/>
        <v>-68.342649626894172</v>
      </c>
      <c r="S18" s="7">
        <f t="shared" si="3"/>
        <v>-69.899502619432056</v>
      </c>
      <c r="T18" s="7">
        <f t="shared" si="3"/>
        <v>-71.487492671820689</v>
      </c>
      <c r="U18" s="7">
        <f t="shared" si="3"/>
        <v>-73.107242525257092</v>
      </c>
      <c r="V18" s="7">
        <f t="shared" si="3"/>
        <v>-74.759387375762245</v>
      </c>
      <c r="W18" s="7">
        <f t="shared" si="3"/>
        <v>-76.444575123277474</v>
      </c>
      <c r="X18" s="7">
        <f t="shared" si="3"/>
        <v>-78.163466625743027</v>
      </c>
    </row>
    <row r="19" spans="2:24">
      <c r="B19" s="9" t="s">
        <v>12</v>
      </c>
      <c r="D19" s="7">
        <f>D18</f>
        <v>1305.0862500000001</v>
      </c>
      <c r="E19" s="7">
        <f>D19+E18</f>
        <v>1254.4113500000001</v>
      </c>
      <c r="F19" s="7">
        <f t="shared" ref="F19:X19" si="4">E19+F18</f>
        <v>1202.532952</v>
      </c>
      <c r="G19" s="7">
        <f t="shared" si="4"/>
        <v>1149.42698604</v>
      </c>
      <c r="H19" s="7">
        <f t="shared" si="4"/>
        <v>1095.0689007608</v>
      </c>
      <c r="I19" s="7">
        <f t="shared" si="4"/>
        <v>1039.4336537760159</v>
      </c>
      <c r="J19" s="7">
        <f t="shared" si="4"/>
        <v>982.4957018515363</v>
      </c>
      <c r="K19" s="7">
        <f t="shared" si="4"/>
        <v>924.22899088856707</v>
      </c>
      <c r="L19" s="7">
        <f t="shared" si="4"/>
        <v>864.60694570633837</v>
      </c>
      <c r="M19" s="7">
        <f t="shared" si="4"/>
        <v>803.60245962046508</v>
      </c>
      <c r="N19" s="7">
        <f t="shared" si="4"/>
        <v>741.18788381287436</v>
      </c>
      <c r="O19" s="7">
        <f t="shared" si="4"/>
        <v>677.33501648913182</v>
      </c>
      <c r="P19" s="7">
        <f t="shared" si="4"/>
        <v>612.01509181891447</v>
      </c>
      <c r="Q19" s="7">
        <f t="shared" si="4"/>
        <v>545.19876865529272</v>
      </c>
      <c r="R19" s="7">
        <f t="shared" si="4"/>
        <v>476.85611902839855</v>
      </c>
      <c r="S19" s="7">
        <f t="shared" si="4"/>
        <v>406.95661640896651</v>
      </c>
      <c r="T19" s="7">
        <f t="shared" si="4"/>
        <v>335.46912373714582</v>
      </c>
      <c r="U19" s="7">
        <f t="shared" si="4"/>
        <v>262.36188121188871</v>
      </c>
      <c r="V19" s="7">
        <f t="shared" si="4"/>
        <v>187.60249383612648</v>
      </c>
      <c r="W19" s="7">
        <f t="shared" si="4"/>
        <v>111.15791871284901</v>
      </c>
      <c r="X19" s="7">
        <f t="shared" si="4"/>
        <v>32.994452087105984</v>
      </c>
    </row>
    <row r="20" spans="2:24">
      <c r="B20" s="9" t="s">
        <v>13</v>
      </c>
      <c r="D20" s="7">
        <f>D19</f>
        <v>1305.0862500000001</v>
      </c>
      <c r="E20" s="7">
        <f t="shared" ref="E20:I20" si="5">E19</f>
        <v>1254.4113500000001</v>
      </c>
      <c r="F20" s="7">
        <f t="shared" si="5"/>
        <v>1202.532952</v>
      </c>
      <c r="G20" s="7">
        <f t="shared" si="5"/>
        <v>1149.42698604</v>
      </c>
      <c r="H20" s="7">
        <f t="shared" si="5"/>
        <v>1095.0689007608</v>
      </c>
      <c r="I20" s="7">
        <f t="shared" si="5"/>
        <v>1039.4336537760159</v>
      </c>
      <c r="J20" s="7">
        <f>I20-J16</f>
        <v>1029.9336537760159</v>
      </c>
      <c r="K20" s="7">
        <f t="shared" ref="K20:X20" si="6">J20-K16</f>
        <v>1020.4336537760159</v>
      </c>
      <c r="L20" s="7">
        <f t="shared" si="6"/>
        <v>1010.9336537760159</v>
      </c>
      <c r="M20" s="7">
        <f t="shared" si="6"/>
        <v>1001.4336537760159</v>
      </c>
      <c r="N20" s="7">
        <f t="shared" si="6"/>
        <v>991.93365377601594</v>
      </c>
      <c r="O20" s="7">
        <f t="shared" si="6"/>
        <v>982.43365377601594</v>
      </c>
      <c r="P20" s="7">
        <f t="shared" si="6"/>
        <v>972.93365377601594</v>
      </c>
      <c r="Q20" s="7">
        <f t="shared" si="6"/>
        <v>963.43365377601594</v>
      </c>
      <c r="R20" s="7">
        <f t="shared" si="6"/>
        <v>953.93365377601594</v>
      </c>
      <c r="S20" s="7">
        <f t="shared" si="6"/>
        <v>944.43365377601594</v>
      </c>
      <c r="T20" s="7">
        <f t="shared" si="6"/>
        <v>934.93365377601594</v>
      </c>
      <c r="U20" s="7">
        <f t="shared" si="6"/>
        <v>925.43365377601594</v>
      </c>
      <c r="V20" s="7">
        <f t="shared" si="6"/>
        <v>915.93365377601594</v>
      </c>
      <c r="W20" s="7">
        <f t="shared" si="6"/>
        <v>906.43365377601594</v>
      </c>
      <c r="X20" s="7">
        <f t="shared" si="6"/>
        <v>896.93365377601594</v>
      </c>
    </row>
    <row r="21" spans="2:24">
      <c r="B21" s="9" t="s">
        <v>14</v>
      </c>
      <c r="D21" s="7">
        <f>D16*(100-C6)/100</f>
        <v>937.65</v>
      </c>
      <c r="E21" s="7">
        <f>D21+(E16*((100-$C$6)/100))</f>
        <v>944.3</v>
      </c>
      <c r="F21" s="7">
        <f t="shared" ref="F21:X21" si="7">E21+(F16*((100-$C$6)/100))</f>
        <v>950.94999999999993</v>
      </c>
      <c r="G21" s="7">
        <f t="shared" si="7"/>
        <v>957.59999999999991</v>
      </c>
      <c r="H21" s="7">
        <f t="shared" si="7"/>
        <v>964.24999999999989</v>
      </c>
      <c r="I21" s="7">
        <f t="shared" si="7"/>
        <v>970.89999999999986</v>
      </c>
      <c r="J21" s="7">
        <f t="shared" si="7"/>
        <v>977.54999999999984</v>
      </c>
      <c r="K21" s="7">
        <f t="shared" si="7"/>
        <v>984.19999999999982</v>
      </c>
      <c r="L21" s="7">
        <f t="shared" si="7"/>
        <v>990.8499999999998</v>
      </c>
      <c r="M21" s="7">
        <f t="shared" si="7"/>
        <v>997.49999999999977</v>
      </c>
      <c r="N21" s="7">
        <f t="shared" si="7"/>
        <v>1004.1499999999997</v>
      </c>
      <c r="O21" s="7">
        <f t="shared" si="7"/>
        <v>1010.7999999999997</v>
      </c>
      <c r="P21" s="7">
        <f t="shared" si="7"/>
        <v>1017.4499999999997</v>
      </c>
      <c r="Q21" s="7">
        <f t="shared" si="7"/>
        <v>1024.0999999999997</v>
      </c>
      <c r="R21" s="7">
        <f t="shared" si="7"/>
        <v>1030.7499999999998</v>
      </c>
      <c r="S21" s="7">
        <f t="shared" si="7"/>
        <v>1037.3999999999999</v>
      </c>
      <c r="T21" s="7">
        <f t="shared" si="7"/>
        <v>1044.05</v>
      </c>
      <c r="U21" s="7">
        <f t="shared" si="7"/>
        <v>1050.7</v>
      </c>
      <c r="V21" s="7">
        <f t="shared" si="7"/>
        <v>1057.3500000000001</v>
      </c>
      <c r="W21" s="7">
        <f t="shared" si="7"/>
        <v>1064.0000000000002</v>
      </c>
      <c r="X21" s="7">
        <f t="shared" si="7"/>
        <v>1070.6500000000003</v>
      </c>
    </row>
    <row r="22" spans="2:24">
      <c r="B22" s="9" t="s">
        <v>13</v>
      </c>
      <c r="D22" s="7">
        <f>D21</f>
        <v>937.65</v>
      </c>
      <c r="E22" s="7">
        <f t="shared" ref="E22:I22" si="8">E21</f>
        <v>944.3</v>
      </c>
      <c r="F22" s="7">
        <f t="shared" si="8"/>
        <v>950.94999999999993</v>
      </c>
      <c r="G22" s="7">
        <f t="shared" si="8"/>
        <v>957.59999999999991</v>
      </c>
      <c r="H22" s="7">
        <f t="shared" si="8"/>
        <v>964.24999999999989</v>
      </c>
      <c r="I22" s="7">
        <f t="shared" si="8"/>
        <v>970.89999999999986</v>
      </c>
      <c r="J22" s="7">
        <f>I21-J16</f>
        <v>961.39999999999986</v>
      </c>
      <c r="K22" s="7">
        <f t="shared" ref="K22:X22" si="9">J21-K16</f>
        <v>968.04999999999984</v>
      </c>
      <c r="L22" s="7">
        <f t="shared" si="9"/>
        <v>974.69999999999982</v>
      </c>
      <c r="M22" s="7">
        <f t="shared" si="9"/>
        <v>981.3499999999998</v>
      </c>
      <c r="N22" s="7">
        <f t="shared" si="9"/>
        <v>987.99999999999977</v>
      </c>
      <c r="O22" s="7">
        <f t="shared" si="9"/>
        <v>994.64999999999975</v>
      </c>
      <c r="P22" s="7">
        <f t="shared" si="9"/>
        <v>1001.2999999999997</v>
      </c>
      <c r="Q22" s="7">
        <f t="shared" si="9"/>
        <v>1007.9499999999997</v>
      </c>
      <c r="R22" s="7">
        <f t="shared" si="9"/>
        <v>1014.5999999999997</v>
      </c>
      <c r="S22" s="7">
        <f t="shared" si="9"/>
        <v>1021.2499999999998</v>
      </c>
      <c r="T22" s="7">
        <f t="shared" si="9"/>
        <v>1027.8999999999999</v>
      </c>
      <c r="U22" s="7">
        <f t="shared" si="9"/>
        <v>1034.55</v>
      </c>
      <c r="V22" s="7">
        <f t="shared" si="9"/>
        <v>1041.2</v>
      </c>
      <c r="W22" s="7">
        <f t="shared" si="9"/>
        <v>1047.8500000000001</v>
      </c>
      <c r="X22" s="7">
        <f t="shared" si="9"/>
        <v>1054.5000000000002</v>
      </c>
    </row>
    <row r="26" spans="2:24">
      <c r="B26" t="s">
        <v>24</v>
      </c>
    </row>
    <row r="27" spans="2:24">
      <c r="B27" t="s">
        <v>26</v>
      </c>
      <c r="D27" s="1">
        <f>C10</f>
        <v>23</v>
      </c>
      <c r="E27" s="1">
        <f>$C$10*((100+$C$11)/100)</f>
        <v>23.46</v>
      </c>
      <c r="F27" s="1">
        <f>E27*((100+$C$11)/100)</f>
        <v>23.929200000000002</v>
      </c>
      <c r="G27" s="1">
        <f t="shared" ref="G27:X27" si="10">F27*((100+$C$11)/100)</f>
        <v>24.407784000000003</v>
      </c>
      <c r="H27" s="1">
        <f t="shared" si="10"/>
        <v>24.895939680000005</v>
      </c>
      <c r="I27" s="1">
        <f t="shared" si="10"/>
        <v>25.393858473600005</v>
      </c>
      <c r="J27" s="1">
        <f t="shared" si="10"/>
        <v>25.901735643072005</v>
      </c>
      <c r="K27" s="1">
        <f t="shared" si="10"/>
        <v>26.419770355933444</v>
      </c>
      <c r="L27" s="1">
        <f t="shared" si="10"/>
        <v>26.948165763052113</v>
      </c>
      <c r="M27" s="1">
        <f t="shared" si="10"/>
        <v>27.487129078313156</v>
      </c>
      <c r="N27" s="1">
        <f t="shared" si="10"/>
        <v>28.03687165987942</v>
      </c>
      <c r="O27" s="1">
        <f t="shared" si="10"/>
        <v>28.597609093077008</v>
      </c>
      <c r="P27" s="1">
        <f t="shared" si="10"/>
        <v>29.169561274938548</v>
      </c>
      <c r="Q27" s="1">
        <f t="shared" si="10"/>
        <v>29.752952500437321</v>
      </c>
      <c r="R27" s="1">
        <f t="shared" si="10"/>
        <v>30.348011550446067</v>
      </c>
      <c r="S27" s="1">
        <f t="shared" si="10"/>
        <v>30.95497178145499</v>
      </c>
      <c r="T27" s="1">
        <f t="shared" si="10"/>
        <v>31.574071217084089</v>
      </c>
      <c r="U27" s="1">
        <f t="shared" si="10"/>
        <v>32.205552641425768</v>
      </c>
      <c r="V27" s="1">
        <f t="shared" si="10"/>
        <v>32.849663694254282</v>
      </c>
      <c r="W27" s="1">
        <f t="shared" si="10"/>
        <v>33.506656968139367</v>
      </c>
      <c r="X27" s="1">
        <f t="shared" si="10"/>
        <v>34.176790107502157</v>
      </c>
    </row>
  </sheetData>
  <mergeCells count="1">
    <mergeCell ref="O4:R7"/>
  </mergeCells>
  <pageMargins left="0.7" right="0.7" top="0.78740157499999996" bottom="0.78740157499999996" header="0.3" footer="0.3"/>
  <pageSetup paperSize="9" orientation="portrait" horizontalDpi="0" verticalDpi="0" r:id="rId1"/>
  <ignoredErrors>
    <ignoredError sqref="D21:I21"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Titel</vt:lpstr>
      <vt:lpstr>Kalkulator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Thomas Seltmann</cp:lastModifiedBy>
  <dcterms:created xsi:type="dcterms:W3CDTF">2017-07-24T17:21:14Z</dcterms:created>
  <dcterms:modified xsi:type="dcterms:W3CDTF">2019-05-07T20:32:40Z</dcterms:modified>
</cp:coreProperties>
</file>